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760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8" i="1" l="1"/>
  <c r="G18" i="1"/>
  <c r="H16" i="1"/>
  <c r="G16" i="1"/>
  <c r="F16" i="1"/>
  <c r="H15" i="1"/>
  <c r="G15" i="1"/>
  <c r="F15" i="1"/>
  <c r="H13" i="1"/>
  <c r="G13" i="1"/>
  <c r="F13" i="1"/>
  <c r="F20" i="1" l="1"/>
  <c r="G20" i="1"/>
  <c r="H20" i="1"/>
  <c r="E20" i="1"/>
  <c r="F22" i="1"/>
  <c r="G22" i="1"/>
  <c r="H22" i="1"/>
  <c r="E22" i="1"/>
  <c r="F27" i="1"/>
  <c r="G27" i="1"/>
  <c r="H27" i="1"/>
  <c r="E27" i="1"/>
  <c r="F30" i="1"/>
  <c r="G30" i="1"/>
  <c r="H30" i="1"/>
  <c r="E30" i="1"/>
  <c r="E31" i="1"/>
  <c r="H31" i="1" s="1"/>
  <c r="G31" i="1"/>
  <c r="E26" i="1"/>
  <c r="H26" i="1" s="1"/>
  <c r="E25" i="1"/>
  <c r="H25" i="1" s="1"/>
  <c r="E24" i="1"/>
  <c r="G24" i="1" s="1"/>
  <c r="E23" i="1"/>
  <c r="H23" i="1" s="1"/>
  <c r="E29" i="1"/>
  <c r="H29" i="1" s="1"/>
  <c r="E28" i="1"/>
  <c r="G28" i="1" s="1"/>
  <c r="E21" i="1"/>
  <c r="H21" i="1" s="1"/>
  <c r="H24" i="1" l="1"/>
  <c r="G29" i="1"/>
  <c r="G25" i="1"/>
  <c r="G21" i="1"/>
  <c r="H28" i="1"/>
  <c r="G23" i="1"/>
  <c r="G26" i="1"/>
  <c r="F17" i="1" l="1"/>
  <c r="G17" i="1"/>
  <c r="G11" i="1" s="1"/>
  <c r="H17" i="1"/>
  <c r="E17" i="1"/>
  <c r="E14" i="1"/>
  <c r="F14" i="1"/>
  <c r="H14" i="1"/>
  <c r="F11" i="1" l="1"/>
  <c r="H11" i="1"/>
  <c r="E11" i="1"/>
  <c r="F32" i="1"/>
  <c r="F19" i="1"/>
  <c r="F10" i="1" s="1"/>
  <c r="E33" i="1"/>
  <c r="E32" i="1" s="1"/>
  <c r="E19" i="1" s="1"/>
  <c r="E10" i="1" s="1"/>
  <c r="G33" i="1" l="1"/>
  <c r="G32" i="1" s="1"/>
  <c r="G19" i="1" s="1"/>
  <c r="G10" i="1" s="1"/>
  <c r="H33" i="1"/>
  <c r="H32" i="1" s="1"/>
  <c r="H19" i="1" s="1"/>
  <c r="H10" i="1" s="1"/>
</calcChain>
</file>

<file path=xl/sharedStrings.xml><?xml version="1.0" encoding="utf-8"?>
<sst xmlns="http://schemas.openxmlformats.org/spreadsheetml/2006/main" count="53" uniqueCount="46">
  <si>
    <t>STT</t>
  </si>
  <si>
    <t>Nội dung thực hiện</t>
  </si>
  <si>
    <t>Cơ cấu nguồn vốn</t>
  </si>
  <si>
    <t>NS huyện</t>
  </si>
  <si>
    <t>Khối lượng thực hiện</t>
  </si>
  <si>
    <t>ĐVT</t>
  </si>
  <si>
    <t>-</t>
  </si>
  <si>
    <t>Trường học</t>
  </si>
  <si>
    <t>Cơ sở vật chất văn hóa</t>
  </si>
  <si>
    <t>Đầu tư xây dựng 04 phòng học chuyên môn cho trường THCS Lê Thị Hồng Gấm</t>
  </si>
  <si>
    <t>Phòng</t>
  </si>
  <si>
    <t>Nâng cấp, sửa chữa nhà văn hoá thôn 1</t>
  </si>
  <si>
    <t>Nhà</t>
  </si>
  <si>
    <t xml:space="preserve">- </t>
  </si>
  <si>
    <t>Nâng cấp, chỉnh trang sân vận động xã (làm tường rào, trồng cây xanh, khán đài,…)</t>
  </si>
  <si>
    <t>Công trình</t>
  </si>
  <si>
    <t>Tổng mức đầu tư</t>
  </si>
  <si>
    <t>CỘNG HOÀ XÃ HỘI CHỦ NGHĨA VIỆT NAM</t>
  </si>
  <si>
    <t>Độc lập - Tự do - Hạnh phúc</t>
  </si>
  <si>
    <t>Ghi chú</t>
  </si>
  <si>
    <t>Giao thông</t>
  </si>
  <si>
    <t>Bê tông GTNT tuyến đường từ Trần Công Thiệm - HTX NN Cảnh Tiên (dài 700m, mặt đường 3,5m)</t>
  </si>
  <si>
    <t>km</t>
  </si>
  <si>
    <t>NS Tỉnh</t>
  </si>
  <si>
    <t>NS xã và huy động khác</t>
  </si>
  <si>
    <t>I</t>
  </si>
  <si>
    <t>Xã Tiên Cảnh</t>
  </si>
  <si>
    <t>II</t>
  </si>
  <si>
    <t>Xã Tiên Phong</t>
  </si>
  <si>
    <t>Điện chiếu sáng ngõ xóm</t>
  </si>
  <si>
    <t>Mua sắm dụng cụ môi trường</t>
  </si>
  <si>
    <t>Nâng cấp chợ</t>
  </si>
  <si>
    <t>Lợp mái nhà lồng</t>
  </si>
  <si>
    <t>Nghĩa trang nhân dân</t>
  </si>
  <si>
    <t>Cắm mốc, phân lô</t>
  </si>
  <si>
    <t>Xây dựng phòng thư viện trường Lê Văn Tám</t>
  </si>
  <si>
    <t>Mua sắm dụng cụ thể dục thể thao ngoài trời</t>
  </si>
  <si>
    <t>Mua sắm cơ sở vật chất trường tiểu học Tiên Phong</t>
  </si>
  <si>
    <t>Mua sắm cơ sở vật chất trường mẫu giáo</t>
  </si>
  <si>
    <t>Mua sắm cơ sở vật chất trường THCS Lê Văn Tám</t>
  </si>
  <si>
    <t>Môi trường</t>
  </si>
  <si>
    <t>Chợ</t>
  </si>
  <si>
    <t>TỔNG CỘNG</t>
  </si>
  <si>
    <t>HUYỆN TIÊN PHƯỚC</t>
  </si>
  <si>
    <t xml:space="preserve">ỦY  BAN  NHÂN  DÂN </t>
  </si>
  <si>
    <t>DANH MỤC KẾ HOẠCH TRUNG HẠN GIAI ĐOẠN 2022-2025 
CỦA 02 XÃ PHẤN ĐẤU ĐẠT CHUẨN XÃ NTM NÂNG CAO GIAI ĐOẠN 2021-2025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</si>
</sst>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sz val="14"/>
      <color theme="1"/>
      <name val="Times New Roman"/>
      <family val="1"/>
    </font>
    <font>
      <sz val="11"/>
      <color theme="1"/>
      <name val="Calibri"/>
      <family val="2"/>
      <scheme val="minor"/>
    </font>
    <font>
      <sz val="12"/>
      <name val="Times New Roman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1"/>
      <name val="Calibri"/>
      <family val="2"/>
      <scheme val="minor"/>
    </font>
    <font>
      <sz val="11"/>
      <name val="Times New Roman"/>
      <family val="1"/>
    </font>
    <font>
      <b/>
      <i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5" fillId="0" borderId="0"/>
    <xf numFmtId="0" fontId="6" fillId="0" borderId="0"/>
  </cellStyleXfs>
  <cellXfs count="54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9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7" fillId="0" borderId="1" xfId="2" applyFont="1" applyBorder="1" applyAlignment="1">
      <alignment horizontal="left" vertical="center"/>
    </xf>
    <xf numFmtId="1" fontId="7" fillId="0" borderId="1" xfId="2" applyNumberFormat="1" applyFont="1" applyBorder="1" applyAlignment="1">
      <alignment horizontal="center" vertical="center"/>
    </xf>
    <xf numFmtId="164" fontId="7" fillId="0" borderId="1" xfId="1" applyNumberFormat="1" applyFont="1" applyFill="1" applyBorder="1" applyAlignment="1">
      <alignment vertical="center"/>
    </xf>
    <xf numFmtId="164" fontId="7" fillId="0" borderId="1" xfId="1" applyNumberFormat="1" applyFont="1" applyBorder="1" applyAlignment="1"/>
    <xf numFmtId="164" fontId="7" fillId="0" borderId="1" xfId="1" applyNumberFormat="1" applyFont="1" applyFill="1" applyBorder="1" applyAlignment="1"/>
    <xf numFmtId="0" fontId="7" fillId="0" borderId="1" xfId="3" applyFont="1" applyBorder="1" applyAlignment="1">
      <alignment horizontal="left" vertical="center" wrapText="1"/>
    </xf>
    <xf numFmtId="3" fontId="7" fillId="0" borderId="1" xfId="3" applyNumberFormat="1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164" fontId="8" fillId="0" borderId="4" xfId="0" applyNumberFormat="1" applyFont="1" applyBorder="1" applyAlignment="1">
      <alignment horizontal="center" vertical="center" wrapText="1"/>
    </xf>
    <xf numFmtId="164" fontId="8" fillId="0" borderId="4" xfId="1" applyNumberFormat="1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164" fontId="9" fillId="0" borderId="1" xfId="1" applyNumberFormat="1" applyFont="1" applyBorder="1" applyAlignment="1">
      <alignment vertical="center" wrapText="1"/>
    </xf>
    <xf numFmtId="164" fontId="9" fillId="0" borderId="0" xfId="1" applyNumberFormat="1" applyFont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164" fontId="7" fillId="0" borderId="1" xfId="1" applyNumberFormat="1" applyFont="1" applyBorder="1" applyAlignment="1">
      <alignment vertical="center" wrapText="1"/>
    </xf>
    <xf numFmtId="0" fontId="7" fillId="0" borderId="1" xfId="0" quotePrefix="1" applyFont="1" applyBorder="1" applyAlignment="1">
      <alignment horizontal="center" vertical="center" wrapText="1"/>
    </xf>
    <xf numFmtId="0" fontId="9" fillId="0" borderId="1" xfId="0" quotePrefix="1" applyFont="1" applyBorder="1" applyAlignment="1">
      <alignment horizontal="center" vertical="center" wrapText="1"/>
    </xf>
    <xf numFmtId="0" fontId="10" fillId="0" borderId="1" xfId="0" quotePrefix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164" fontId="8" fillId="0" borderId="1" xfId="0" applyNumberFormat="1" applyFont="1" applyBorder="1" applyAlignment="1">
      <alignment horizontal="left" vertical="center" wrapText="1"/>
    </xf>
    <xf numFmtId="164" fontId="7" fillId="0" borderId="1" xfId="1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164" fontId="7" fillId="0" borderId="1" xfId="1" applyNumberFormat="1" applyFont="1" applyBorder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left" vertical="center" wrapText="1"/>
    </xf>
    <xf numFmtId="0" fontId="9" fillId="0" borderId="1" xfId="2" applyFont="1" applyBorder="1" applyAlignment="1">
      <alignment horizontal="left" vertical="center"/>
    </xf>
    <xf numFmtId="1" fontId="9" fillId="0" borderId="1" xfId="2" applyNumberFormat="1" applyFont="1" applyBorder="1" applyAlignment="1">
      <alignment horizontal="center" vertical="center"/>
    </xf>
    <xf numFmtId="164" fontId="9" fillId="0" borderId="1" xfId="1" applyNumberFormat="1" applyFont="1" applyFill="1" applyBorder="1" applyAlignment="1">
      <alignment vertical="center"/>
    </xf>
    <xf numFmtId="0" fontId="9" fillId="0" borderId="1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/>
    <xf numFmtId="0" fontId="12" fillId="0" borderId="1" xfId="0" applyFont="1" applyBorder="1" applyAlignment="1">
      <alignment horizontal="center" vertical="center" wrapText="1"/>
    </xf>
    <xf numFmtId="164" fontId="1" fillId="0" borderId="0" xfId="0" applyNumberFormat="1" applyFont="1"/>
  </cellXfs>
  <cellStyles count="4">
    <cellStyle name="Comma" xfId="1" builtinId="3"/>
    <cellStyle name="Normal" xfId="0" builtinId="0"/>
    <cellStyle name="Normal_Sheet1" xfId="2"/>
    <cellStyle name="Normal_Sheet1_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abSelected="1" topLeftCell="A21" workbookViewId="0">
      <selection activeCell="F34" sqref="F34"/>
    </sheetView>
  </sheetViews>
  <sheetFormatPr defaultColWidth="9.140625" defaultRowHeight="18.75" x14ac:dyDescent="0.3"/>
  <cols>
    <col min="1" max="1" width="5.28515625" style="1" customWidth="1"/>
    <col min="2" max="2" width="60.85546875" style="3" customWidth="1"/>
    <col min="3" max="3" width="17.5703125" style="3" customWidth="1"/>
    <col min="4" max="4" width="9.140625" style="3" customWidth="1"/>
    <col min="5" max="5" width="16.42578125" style="3" customWidth="1"/>
    <col min="6" max="6" width="16.28515625" style="3" customWidth="1"/>
    <col min="7" max="7" width="15.140625" style="3" customWidth="1"/>
    <col min="8" max="8" width="16.140625" style="3" customWidth="1"/>
    <col min="9" max="11" width="9.140625" style="3"/>
    <col min="12" max="12" width="17.28515625" style="3" bestFit="1" customWidth="1"/>
    <col min="13" max="16384" width="9.140625" style="3"/>
  </cols>
  <sheetData>
    <row r="1" spans="1:10" x14ac:dyDescent="0.3">
      <c r="B1" s="2" t="s">
        <v>44</v>
      </c>
      <c r="C1" s="39" t="s">
        <v>17</v>
      </c>
      <c r="D1" s="39"/>
      <c r="E1" s="39"/>
      <c r="F1" s="39"/>
      <c r="G1" s="39"/>
      <c r="H1" s="39"/>
    </row>
    <row r="2" spans="1:10" x14ac:dyDescent="0.3">
      <c r="B2" s="11" t="s">
        <v>43</v>
      </c>
      <c r="C2" s="39" t="s">
        <v>18</v>
      </c>
      <c r="D2" s="39"/>
      <c r="E2" s="39"/>
      <c r="F2" s="39"/>
      <c r="G2" s="39"/>
      <c r="H2" s="39"/>
    </row>
    <row r="3" spans="1:10" s="4" customFormat="1" x14ac:dyDescent="0.3">
      <c r="A3" s="39"/>
      <c r="B3" s="39"/>
      <c r="C3" s="39"/>
      <c r="D3" s="39"/>
      <c r="E3" s="39"/>
      <c r="F3" s="39"/>
      <c r="G3" s="39"/>
      <c r="H3" s="39"/>
    </row>
    <row r="4" spans="1:10" s="4" customFormat="1" ht="48.75" customHeight="1" x14ac:dyDescent="0.3">
      <c r="A4" s="43" t="s">
        <v>45</v>
      </c>
      <c r="B4" s="43"/>
      <c r="C4" s="43"/>
      <c r="D4" s="43"/>
      <c r="E4" s="43"/>
      <c r="F4" s="43"/>
      <c r="G4" s="43"/>
      <c r="H4" s="43"/>
      <c r="I4" s="43"/>
    </row>
    <row r="5" spans="1:10" s="4" customFormat="1" x14ac:dyDescent="0.3">
      <c r="A5" s="39"/>
      <c r="B5" s="39"/>
      <c r="C5" s="39"/>
      <c r="D5" s="39"/>
      <c r="E5" s="39"/>
      <c r="F5" s="39"/>
      <c r="G5" s="39"/>
      <c r="H5" s="39"/>
      <c r="I5" s="39"/>
    </row>
    <row r="7" spans="1:10" ht="20.45" customHeight="1" x14ac:dyDescent="0.3">
      <c r="A7" s="44" t="s">
        <v>0</v>
      </c>
      <c r="B7" s="44" t="s">
        <v>1</v>
      </c>
      <c r="C7" s="40" t="s">
        <v>4</v>
      </c>
      <c r="D7" s="40" t="s">
        <v>5</v>
      </c>
      <c r="E7" s="40" t="s">
        <v>16</v>
      </c>
      <c r="F7" s="44" t="s">
        <v>2</v>
      </c>
      <c r="G7" s="44"/>
      <c r="H7" s="44"/>
      <c r="I7" s="40" t="s">
        <v>19</v>
      </c>
      <c r="J7" s="5"/>
    </row>
    <row r="8" spans="1:10" s="6" customFormat="1" ht="30" customHeight="1" x14ac:dyDescent="0.25">
      <c r="A8" s="44"/>
      <c r="B8" s="44"/>
      <c r="C8" s="41"/>
      <c r="D8" s="41"/>
      <c r="E8" s="41"/>
      <c r="F8" s="40" t="s">
        <v>23</v>
      </c>
      <c r="G8" s="40" t="s">
        <v>3</v>
      </c>
      <c r="H8" s="40" t="s">
        <v>24</v>
      </c>
      <c r="I8" s="41"/>
    </row>
    <row r="9" spans="1:10" s="6" customFormat="1" ht="33.75" customHeight="1" x14ac:dyDescent="0.25">
      <c r="A9" s="44"/>
      <c r="B9" s="44"/>
      <c r="C9" s="42"/>
      <c r="D9" s="42"/>
      <c r="E9" s="42"/>
      <c r="F9" s="42"/>
      <c r="G9" s="42"/>
      <c r="H9" s="42"/>
      <c r="I9" s="42"/>
    </row>
    <row r="10" spans="1:10" s="6" customFormat="1" ht="33.75" customHeight="1" x14ac:dyDescent="0.25">
      <c r="A10" s="19"/>
      <c r="B10" s="19" t="s">
        <v>42</v>
      </c>
      <c r="C10" s="20"/>
      <c r="D10" s="20"/>
      <c r="E10" s="21">
        <f>E11+E19</f>
        <v>7589.3</v>
      </c>
      <c r="F10" s="21">
        <f t="shared" ref="F10:H10" si="0">F11+F19</f>
        <v>6000</v>
      </c>
      <c r="G10" s="21">
        <f t="shared" si="0"/>
        <v>1391.6100000000001</v>
      </c>
      <c r="H10" s="21">
        <f t="shared" si="0"/>
        <v>310.18</v>
      </c>
      <c r="I10" s="20"/>
    </row>
    <row r="11" spans="1:10" s="6" customFormat="1" ht="30" customHeight="1" x14ac:dyDescent="0.25">
      <c r="A11" s="19" t="s">
        <v>25</v>
      </c>
      <c r="B11" s="19" t="s">
        <v>26</v>
      </c>
      <c r="C11" s="20"/>
      <c r="D11" s="20"/>
      <c r="E11" s="22">
        <f>E12+E14+E17</f>
        <v>3839.3</v>
      </c>
      <c r="F11" s="22">
        <f t="shared" ref="F11:H11" si="1">F12+F14+F17</f>
        <v>3000</v>
      </c>
      <c r="G11" s="22">
        <f t="shared" si="1"/>
        <v>742.86</v>
      </c>
      <c r="H11" s="22">
        <f t="shared" si="1"/>
        <v>208.93</v>
      </c>
      <c r="I11" s="20"/>
    </row>
    <row r="12" spans="1:10" s="7" customFormat="1" ht="22.5" customHeight="1" x14ac:dyDescent="0.25">
      <c r="A12" s="23">
        <v>1</v>
      </c>
      <c r="B12" s="24" t="s">
        <v>7</v>
      </c>
      <c r="C12" s="23"/>
      <c r="D12" s="23"/>
      <c r="E12" s="25">
        <v>1875</v>
      </c>
      <c r="F12" s="25">
        <v>1500</v>
      </c>
      <c r="G12" s="26">
        <v>300</v>
      </c>
      <c r="H12" s="25">
        <v>75</v>
      </c>
      <c r="I12" s="23"/>
    </row>
    <row r="13" spans="1:10" s="6" customFormat="1" ht="47.25" customHeight="1" x14ac:dyDescent="0.25">
      <c r="A13" s="27" t="s">
        <v>6</v>
      </c>
      <c r="B13" s="28" t="s">
        <v>9</v>
      </c>
      <c r="C13" s="27">
        <v>4</v>
      </c>
      <c r="D13" s="27" t="s">
        <v>10</v>
      </c>
      <c r="E13" s="29">
        <v>1875</v>
      </c>
      <c r="F13" s="29">
        <f>E13*80%</f>
        <v>1500</v>
      </c>
      <c r="G13" s="29">
        <f>E13*18%</f>
        <v>337.5</v>
      </c>
      <c r="H13" s="29">
        <f>E13*2%</f>
        <v>37.5</v>
      </c>
      <c r="I13" s="27"/>
      <c r="J13" s="8"/>
    </row>
    <row r="14" spans="1:10" s="7" customFormat="1" ht="22.5" customHeight="1" x14ac:dyDescent="0.25">
      <c r="A14" s="23">
        <v>2</v>
      </c>
      <c r="B14" s="24" t="s">
        <v>8</v>
      </c>
      <c r="C14" s="23"/>
      <c r="D14" s="23"/>
      <c r="E14" s="25">
        <f t="shared" ref="E14:H14" si="2">E15+E16</f>
        <v>1250</v>
      </c>
      <c r="F14" s="25">
        <f>F15+F16</f>
        <v>1000</v>
      </c>
      <c r="G14" s="25">
        <v>300</v>
      </c>
      <c r="H14" s="25">
        <f t="shared" si="2"/>
        <v>62.5</v>
      </c>
      <c r="I14" s="23"/>
    </row>
    <row r="15" spans="1:10" s="6" customFormat="1" ht="22.5" customHeight="1" x14ac:dyDescent="0.25">
      <c r="A15" s="30" t="s">
        <v>6</v>
      </c>
      <c r="B15" s="28" t="s">
        <v>11</v>
      </c>
      <c r="C15" s="27">
        <v>1</v>
      </c>
      <c r="D15" s="27" t="s">
        <v>12</v>
      </c>
      <c r="E15" s="27">
        <v>625</v>
      </c>
      <c r="F15" s="27">
        <f>E15*80%</f>
        <v>500</v>
      </c>
      <c r="G15" s="27">
        <f>E15*15%</f>
        <v>93.75</v>
      </c>
      <c r="H15" s="27">
        <f>E15*5%</f>
        <v>31.25</v>
      </c>
      <c r="I15" s="27"/>
    </row>
    <row r="16" spans="1:10" s="6" customFormat="1" ht="43.5" customHeight="1" x14ac:dyDescent="0.25">
      <c r="A16" s="30" t="s">
        <v>13</v>
      </c>
      <c r="B16" s="28" t="s">
        <v>14</v>
      </c>
      <c r="C16" s="27">
        <v>1</v>
      </c>
      <c r="D16" s="27" t="s">
        <v>15</v>
      </c>
      <c r="E16" s="27">
        <v>625</v>
      </c>
      <c r="F16" s="27">
        <f>E16*80%</f>
        <v>500</v>
      </c>
      <c r="G16" s="27">
        <f>E16*15%</f>
        <v>93.75</v>
      </c>
      <c r="H16" s="27">
        <f>E16*5%</f>
        <v>31.25</v>
      </c>
      <c r="I16" s="27"/>
    </row>
    <row r="17" spans="1:10" s="7" customFormat="1" ht="24.75" customHeight="1" x14ac:dyDescent="0.25">
      <c r="A17" s="31">
        <v>3</v>
      </c>
      <c r="B17" s="24" t="s">
        <v>20</v>
      </c>
      <c r="C17" s="23"/>
      <c r="D17" s="23"/>
      <c r="E17" s="23">
        <f>E18</f>
        <v>714.3</v>
      </c>
      <c r="F17" s="23">
        <f t="shared" ref="F17:H17" si="3">F18</f>
        <v>500</v>
      </c>
      <c r="G17" s="23">
        <f t="shared" si="3"/>
        <v>142.85999999999999</v>
      </c>
      <c r="H17" s="23">
        <f t="shared" si="3"/>
        <v>71.429999999999993</v>
      </c>
      <c r="I17" s="23"/>
    </row>
    <row r="18" spans="1:10" s="6" customFormat="1" ht="48.75" customHeight="1" x14ac:dyDescent="0.25">
      <c r="A18" s="32" t="s">
        <v>6</v>
      </c>
      <c r="B18" s="28" t="s">
        <v>21</v>
      </c>
      <c r="C18" s="27">
        <v>0.7</v>
      </c>
      <c r="D18" s="27" t="s">
        <v>22</v>
      </c>
      <c r="E18" s="27">
        <v>714.3</v>
      </c>
      <c r="F18" s="27">
        <v>500</v>
      </c>
      <c r="G18" s="27">
        <f>E18*20%</f>
        <v>142.85999999999999</v>
      </c>
      <c r="H18" s="27">
        <f>E18*10%</f>
        <v>71.429999999999993</v>
      </c>
      <c r="I18" s="27"/>
    </row>
    <row r="19" spans="1:10" s="9" customFormat="1" ht="48.75" customHeight="1" x14ac:dyDescent="0.25">
      <c r="A19" s="33" t="s">
        <v>27</v>
      </c>
      <c r="B19" s="19" t="s">
        <v>28</v>
      </c>
      <c r="C19" s="33"/>
      <c r="D19" s="33"/>
      <c r="E19" s="34">
        <f>E20+E22+E27+E30+E32</f>
        <v>3750</v>
      </c>
      <c r="F19" s="34">
        <f t="shared" ref="F19:H19" si="4">F20+F22+F27+F30+F32</f>
        <v>3000</v>
      </c>
      <c r="G19" s="34">
        <f t="shared" si="4"/>
        <v>648.75</v>
      </c>
      <c r="H19" s="34">
        <f t="shared" si="4"/>
        <v>101.25</v>
      </c>
      <c r="I19" s="33"/>
    </row>
    <row r="20" spans="1:10" s="7" customFormat="1" ht="35.25" customHeight="1" x14ac:dyDescent="0.25">
      <c r="A20" s="24">
        <v>1</v>
      </c>
      <c r="B20" s="24" t="s">
        <v>20</v>
      </c>
      <c r="C20" s="24"/>
      <c r="D20" s="24"/>
      <c r="E20" s="45">
        <f>E21</f>
        <v>575</v>
      </c>
      <c r="F20" s="45">
        <f t="shared" ref="F20:H20" si="5">F21</f>
        <v>460</v>
      </c>
      <c r="G20" s="45">
        <f t="shared" si="5"/>
        <v>103.5</v>
      </c>
      <c r="H20" s="45">
        <f t="shared" si="5"/>
        <v>11.5</v>
      </c>
      <c r="I20" s="24"/>
    </row>
    <row r="21" spans="1:10" s="6" customFormat="1" ht="33.75" customHeight="1" x14ac:dyDescent="0.3">
      <c r="A21" s="27"/>
      <c r="B21" s="12" t="s">
        <v>29</v>
      </c>
      <c r="C21" s="13">
        <v>4</v>
      </c>
      <c r="D21" s="27" t="s">
        <v>22</v>
      </c>
      <c r="E21" s="14">
        <f>F21/0.8</f>
        <v>575</v>
      </c>
      <c r="F21" s="15">
        <v>460</v>
      </c>
      <c r="G21" s="15">
        <f>E21*0.18</f>
        <v>103.5</v>
      </c>
      <c r="H21" s="16">
        <f>E21*0.02</f>
        <v>11.5</v>
      </c>
      <c r="I21" s="28"/>
    </row>
    <row r="22" spans="1:10" s="7" customFormat="1" ht="48.75" customHeight="1" x14ac:dyDescent="0.25">
      <c r="A22" s="23">
        <v>2</v>
      </c>
      <c r="B22" s="46" t="s">
        <v>7</v>
      </c>
      <c r="C22" s="47"/>
      <c r="D22" s="23"/>
      <c r="E22" s="48">
        <f>SUM(E23:E26)</f>
        <v>1800</v>
      </c>
      <c r="F22" s="48">
        <f t="shared" ref="F22:H22" si="6">SUM(F23:F26)</f>
        <v>1440</v>
      </c>
      <c r="G22" s="48">
        <f t="shared" si="6"/>
        <v>324</v>
      </c>
      <c r="H22" s="48">
        <f t="shared" si="6"/>
        <v>36</v>
      </c>
      <c r="I22" s="24"/>
    </row>
    <row r="23" spans="1:10" x14ac:dyDescent="0.3">
      <c r="A23" s="27"/>
      <c r="B23" s="28" t="s">
        <v>35</v>
      </c>
      <c r="C23" s="27">
        <v>1</v>
      </c>
      <c r="D23" s="27" t="s">
        <v>10</v>
      </c>
      <c r="E23" s="14">
        <f>F23/0.8</f>
        <v>1125</v>
      </c>
      <c r="F23" s="35">
        <v>900</v>
      </c>
      <c r="G23" s="15">
        <f>E23*0.18</f>
        <v>202.5</v>
      </c>
      <c r="H23" s="16">
        <f>E23*0.02</f>
        <v>22.5</v>
      </c>
      <c r="I23" s="36"/>
      <c r="J23" s="5"/>
    </row>
    <row r="24" spans="1:10" ht="25.5" customHeight="1" x14ac:dyDescent="0.3">
      <c r="A24" s="27"/>
      <c r="B24" s="28" t="s">
        <v>39</v>
      </c>
      <c r="C24" s="27"/>
      <c r="D24" s="27"/>
      <c r="E24" s="14">
        <f>F24/0.8</f>
        <v>262.5</v>
      </c>
      <c r="F24" s="35">
        <v>210</v>
      </c>
      <c r="G24" s="15">
        <f>E24*0.18</f>
        <v>47.25</v>
      </c>
      <c r="H24" s="16">
        <f>E24*0.02</f>
        <v>5.25</v>
      </c>
      <c r="I24" s="36"/>
      <c r="J24" s="5"/>
    </row>
    <row r="25" spans="1:10" ht="23.25" customHeight="1" x14ac:dyDescent="0.3">
      <c r="A25" s="27"/>
      <c r="B25" s="28" t="s">
        <v>37</v>
      </c>
      <c r="C25" s="27"/>
      <c r="D25" s="27"/>
      <c r="E25" s="14">
        <f>F25/0.8</f>
        <v>262.5</v>
      </c>
      <c r="F25" s="35">
        <v>210</v>
      </c>
      <c r="G25" s="15">
        <f>E25*0.18</f>
        <v>47.25</v>
      </c>
      <c r="H25" s="16">
        <f>E25*0.02</f>
        <v>5.25</v>
      </c>
      <c r="I25" s="36"/>
      <c r="J25" s="5"/>
    </row>
    <row r="26" spans="1:10" x14ac:dyDescent="0.3">
      <c r="A26" s="27"/>
      <c r="B26" s="28" t="s">
        <v>38</v>
      </c>
      <c r="C26" s="27"/>
      <c r="D26" s="27"/>
      <c r="E26" s="14">
        <f>F26/0.8</f>
        <v>150</v>
      </c>
      <c r="F26" s="35">
        <v>120</v>
      </c>
      <c r="G26" s="15">
        <f>E26*0.18</f>
        <v>27</v>
      </c>
      <c r="H26" s="16">
        <f>E26*0.02</f>
        <v>3</v>
      </c>
      <c r="I26" s="36"/>
      <c r="J26" s="5"/>
    </row>
    <row r="27" spans="1:10" s="51" customFormat="1" ht="19.5" x14ac:dyDescent="0.35">
      <c r="A27" s="23">
        <v>3</v>
      </c>
      <c r="B27" s="24" t="s">
        <v>40</v>
      </c>
      <c r="C27" s="23"/>
      <c r="D27" s="23"/>
      <c r="E27" s="48">
        <f>E28+E29</f>
        <v>1000</v>
      </c>
      <c r="F27" s="48">
        <f t="shared" ref="F27:H27" si="7">F28+F29</f>
        <v>800</v>
      </c>
      <c r="G27" s="48">
        <f t="shared" si="7"/>
        <v>153.75</v>
      </c>
      <c r="H27" s="48">
        <f t="shared" si="7"/>
        <v>46.25</v>
      </c>
      <c r="I27" s="49"/>
      <c r="J27" s="50"/>
    </row>
    <row r="28" spans="1:10" s="9" customFormat="1" ht="22.5" customHeight="1" x14ac:dyDescent="0.3">
      <c r="A28" s="27"/>
      <c r="B28" s="17" t="s">
        <v>30</v>
      </c>
      <c r="C28" s="18"/>
      <c r="D28" s="27"/>
      <c r="E28" s="14">
        <f t="shared" ref="E28:E33" si="8">F28/0.8</f>
        <v>125</v>
      </c>
      <c r="F28" s="37">
        <v>100</v>
      </c>
      <c r="G28" s="15">
        <f>E28*0.18</f>
        <v>22.5</v>
      </c>
      <c r="H28" s="16">
        <f>E28*0.02</f>
        <v>2.5</v>
      </c>
      <c r="I28" s="19"/>
    </row>
    <row r="29" spans="1:10" ht="17.25" customHeight="1" x14ac:dyDescent="0.3">
      <c r="A29" s="27"/>
      <c r="B29" s="28" t="s">
        <v>33</v>
      </c>
      <c r="C29" s="38" t="s">
        <v>34</v>
      </c>
      <c r="D29" s="27"/>
      <c r="E29" s="14">
        <f t="shared" si="8"/>
        <v>875</v>
      </c>
      <c r="F29" s="35">
        <v>700</v>
      </c>
      <c r="G29" s="15">
        <f>E29*0.15</f>
        <v>131.25</v>
      </c>
      <c r="H29" s="16">
        <f>E29*0.05</f>
        <v>43.75</v>
      </c>
      <c r="I29" s="36"/>
      <c r="J29" s="5"/>
    </row>
    <row r="30" spans="1:10" s="51" customFormat="1" ht="29.25" customHeight="1" x14ac:dyDescent="0.35">
      <c r="A30" s="23">
        <v>4</v>
      </c>
      <c r="B30" s="24" t="s">
        <v>41</v>
      </c>
      <c r="C30" s="52"/>
      <c r="D30" s="23"/>
      <c r="E30" s="48">
        <f>E31</f>
        <v>187.5</v>
      </c>
      <c r="F30" s="48">
        <f t="shared" ref="F30:H30" si="9">F31</f>
        <v>150</v>
      </c>
      <c r="G30" s="48">
        <f t="shared" si="9"/>
        <v>33.75</v>
      </c>
      <c r="H30" s="48">
        <f t="shared" si="9"/>
        <v>3.75</v>
      </c>
      <c r="I30" s="49"/>
      <c r="J30" s="50"/>
    </row>
    <row r="31" spans="1:10" ht="30" customHeight="1" x14ac:dyDescent="0.3">
      <c r="A31" s="27"/>
      <c r="B31" s="28" t="s">
        <v>31</v>
      </c>
      <c r="C31" s="38" t="s">
        <v>32</v>
      </c>
      <c r="D31" s="27"/>
      <c r="E31" s="14">
        <f>F31/0.8</f>
        <v>187.5</v>
      </c>
      <c r="F31" s="35">
        <v>150</v>
      </c>
      <c r="G31" s="15">
        <f>E31*0.18</f>
        <v>33.75</v>
      </c>
      <c r="H31" s="16">
        <f>E31*0.02</f>
        <v>3.75</v>
      </c>
      <c r="I31" s="36"/>
      <c r="J31" s="5"/>
    </row>
    <row r="32" spans="1:10" s="51" customFormat="1" ht="19.5" x14ac:dyDescent="0.35">
      <c r="A32" s="23">
        <v>5</v>
      </c>
      <c r="B32" s="24" t="s">
        <v>8</v>
      </c>
      <c r="C32" s="23"/>
      <c r="D32" s="23"/>
      <c r="E32" s="48">
        <f>E33</f>
        <v>187.5</v>
      </c>
      <c r="F32" s="48">
        <f t="shared" ref="F32:H32" si="10">F33</f>
        <v>150</v>
      </c>
      <c r="G32" s="48">
        <f t="shared" si="10"/>
        <v>33.75</v>
      </c>
      <c r="H32" s="48">
        <f t="shared" si="10"/>
        <v>3.75</v>
      </c>
      <c r="I32" s="49"/>
      <c r="J32" s="50"/>
    </row>
    <row r="33" spans="1:10" x14ac:dyDescent="0.3">
      <c r="A33" s="27"/>
      <c r="B33" s="28" t="s">
        <v>36</v>
      </c>
      <c r="C33" s="27"/>
      <c r="D33" s="27"/>
      <c r="E33" s="14">
        <f t="shared" si="8"/>
        <v>187.5</v>
      </c>
      <c r="F33" s="35">
        <v>150</v>
      </c>
      <c r="G33" s="15">
        <f>E33*0.18</f>
        <v>33.75</v>
      </c>
      <c r="H33" s="16">
        <f>E33*0.02</f>
        <v>3.75</v>
      </c>
      <c r="I33" s="36"/>
      <c r="J33" s="5"/>
    </row>
    <row r="35" spans="1:10" x14ac:dyDescent="0.3">
      <c r="F35" s="53"/>
    </row>
    <row r="37" spans="1:10" x14ac:dyDescent="0.3">
      <c r="A37" s="10"/>
      <c r="B37" s="5"/>
      <c r="C37" s="5"/>
      <c r="D37" s="5"/>
      <c r="E37" s="5"/>
      <c r="F37" s="5"/>
      <c r="G37" s="5"/>
      <c r="H37" s="5"/>
      <c r="I37" s="5"/>
      <c r="J37" s="5"/>
    </row>
  </sheetData>
  <mergeCells count="15">
    <mergeCell ref="C1:H1"/>
    <mergeCell ref="C2:H2"/>
    <mergeCell ref="I7:I9"/>
    <mergeCell ref="E7:E9"/>
    <mergeCell ref="A4:I4"/>
    <mergeCell ref="A5:I5"/>
    <mergeCell ref="H8:H9"/>
    <mergeCell ref="A3:H3"/>
    <mergeCell ref="C7:C9"/>
    <mergeCell ref="D7:D9"/>
    <mergeCell ref="F7:H7"/>
    <mergeCell ref="A7:A9"/>
    <mergeCell ref="B7:B9"/>
    <mergeCell ref="F8:F9"/>
    <mergeCell ref="G8:G9"/>
  </mergeCells>
  <pageMargins left="0.36" right="0.21" top="0.44" bottom="0.38" header="0.3" footer="0.3"/>
  <pageSetup paperSize="9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</cp:lastModifiedBy>
  <cp:lastPrinted>2022-10-31T08:54:39Z</cp:lastPrinted>
  <dcterms:created xsi:type="dcterms:W3CDTF">2022-09-07T01:59:28Z</dcterms:created>
  <dcterms:modified xsi:type="dcterms:W3CDTF">2022-11-07T09:20:01Z</dcterms:modified>
</cp:coreProperties>
</file>